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rew\Desktop\Web_Portfolio\Static\Data\"/>
    </mc:Choice>
  </mc:AlternateContent>
  <xr:revisionPtr revIDLastSave="0" documentId="13_ncr:1_{4B72C182-B5C0-4AD2-914C-9ED7C479CA4A}" xr6:coauthVersionLast="47" xr6:coauthVersionMax="47" xr10:uidLastSave="{00000000-0000-0000-0000-000000000000}"/>
  <bookViews>
    <workbookView xWindow="-98" yWindow="-98" windowWidth="21795" windowHeight="12975" xr2:uid="{9954295C-0FD7-4DC6-90FF-836ACCE4E2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X21" i="1" l="1"/>
  <c r="W21" i="1"/>
  <c r="V21" i="1"/>
  <c r="U21" i="1"/>
  <c r="T21" i="1"/>
  <c r="S21" i="1"/>
  <c r="R21" i="1"/>
  <c r="Q21" i="1"/>
  <c r="P21" i="1"/>
  <c r="O21" i="1"/>
  <c r="N21" i="1"/>
  <c r="M21" i="1"/>
  <c r="L21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X7" i="1"/>
  <c r="W7" i="1"/>
  <c r="V7" i="1"/>
  <c r="U7" i="1"/>
  <c r="T7" i="1"/>
  <c r="S7" i="1"/>
  <c r="R7" i="1"/>
  <c r="Q7" i="1"/>
  <c r="P7" i="1"/>
  <c r="O7" i="1"/>
  <c r="N7" i="1"/>
  <c r="M7" i="1"/>
  <c r="L7" i="1"/>
  <c r="X6" i="1"/>
  <c r="W6" i="1"/>
  <c r="V6" i="1"/>
  <c r="U6" i="1"/>
  <c r="T6" i="1"/>
  <c r="S6" i="1"/>
  <c r="R6" i="1"/>
  <c r="Q6" i="1"/>
  <c r="P6" i="1"/>
  <c r="O6" i="1"/>
  <c r="N6" i="1"/>
  <c r="M6" i="1"/>
  <c r="L6" i="1"/>
  <c r="X5" i="1"/>
  <c r="W5" i="1"/>
  <c r="V5" i="1"/>
  <c r="U5" i="1"/>
  <c r="T5" i="1"/>
  <c r="S5" i="1"/>
  <c r="R5" i="1"/>
  <c r="Q5" i="1"/>
  <c r="P5" i="1"/>
  <c r="O5" i="1"/>
  <c r="N5" i="1"/>
  <c r="M5" i="1"/>
  <c r="L5" i="1"/>
  <c r="X4" i="1"/>
  <c r="W4" i="1"/>
  <c r="V4" i="1"/>
  <c r="U4" i="1"/>
  <c r="T4" i="1"/>
  <c r="S4" i="1"/>
  <c r="R4" i="1"/>
  <c r="Q4" i="1"/>
  <c r="P4" i="1"/>
  <c r="O4" i="1"/>
  <c r="N4" i="1"/>
  <c r="M4" i="1"/>
  <c r="L4" i="1"/>
  <c r="X3" i="1"/>
  <c r="W3" i="1"/>
  <c r="V3" i="1"/>
  <c r="U3" i="1"/>
  <c r="T3" i="1"/>
  <c r="S3" i="1"/>
  <c r="R3" i="1"/>
  <c r="Q3" i="1"/>
  <c r="P3" i="1"/>
  <c r="O3" i="1"/>
  <c r="N3" i="1"/>
  <c r="M3" i="1"/>
  <c r="L3" i="1"/>
  <c r="X2" i="1"/>
  <c r="W2" i="1"/>
  <c r="V2" i="1"/>
  <c r="U2" i="1"/>
  <c r="T2" i="1"/>
  <c r="S2" i="1"/>
  <c r="R2" i="1"/>
  <c r="Q2" i="1"/>
  <c r="P2" i="1"/>
  <c r="O2" i="1"/>
  <c r="N2" i="1"/>
  <c r="M2" i="1"/>
  <c r="L2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X9" i="1"/>
  <c r="W9" i="1"/>
  <c r="V9" i="1"/>
  <c r="U9" i="1"/>
  <c r="T9" i="1"/>
  <c r="S9" i="1"/>
  <c r="R9" i="1"/>
  <c r="Q9" i="1"/>
  <c r="P9" i="1"/>
  <c r="O9" i="1"/>
  <c r="N9" i="1"/>
  <c r="M9" i="1"/>
  <c r="L9" i="1"/>
  <c r="X8" i="1"/>
  <c r="W8" i="1"/>
  <c r="V8" i="1"/>
  <c r="U8" i="1"/>
  <c r="T8" i="1"/>
  <c r="S8" i="1"/>
  <c r="R8" i="1"/>
  <c r="Q8" i="1"/>
  <c r="P8" i="1"/>
  <c r="O8" i="1"/>
  <c r="N8" i="1"/>
  <c r="M8" i="1"/>
  <c r="L8" i="1"/>
</calcChain>
</file>

<file path=xl/sharedStrings.xml><?xml version="1.0" encoding="utf-8"?>
<sst xmlns="http://schemas.openxmlformats.org/spreadsheetml/2006/main" count="64" uniqueCount="34">
  <si>
    <t>Month</t>
  </si>
  <si>
    <t>Channel</t>
  </si>
  <si>
    <t>Campaign</t>
  </si>
  <si>
    <t>Spend ($)</t>
  </si>
  <si>
    <t>Impressions</t>
  </si>
  <si>
    <t>Clicks</t>
  </si>
  <si>
    <t>Leads</t>
  </si>
  <si>
    <t>MQLs</t>
  </si>
  <si>
    <t>SQLs</t>
  </si>
  <si>
    <t>Pipeline ($)</t>
  </si>
  <si>
    <t>Revenue ($)</t>
  </si>
  <si>
    <t>CPM</t>
  </si>
  <si>
    <t>CTR</t>
  </si>
  <si>
    <t>CPC</t>
  </si>
  <si>
    <t>CPL</t>
  </si>
  <si>
    <t>L_T_MQL</t>
  </si>
  <si>
    <t>MQL_T_SQL</t>
  </si>
  <si>
    <t>CPMQL</t>
  </si>
  <si>
    <t>CPSQL</t>
  </si>
  <si>
    <t>CPR</t>
  </si>
  <si>
    <t>ROI</t>
  </si>
  <si>
    <t>ROAS</t>
  </si>
  <si>
    <t>PROI</t>
  </si>
  <si>
    <t>Win Rate</t>
  </si>
  <si>
    <t>Paid Search</t>
  </si>
  <si>
    <t>Brand Search</t>
  </si>
  <si>
    <t>Paid Social</t>
  </si>
  <si>
    <t>Facebook Prospecting</t>
  </si>
  <si>
    <t>LinkedIn Paid Ads</t>
  </si>
  <si>
    <t>Non-Brand Search</t>
  </si>
  <si>
    <t>Email</t>
  </si>
  <si>
    <t>Nurture Stream</t>
  </si>
  <si>
    <t>Product Launch</t>
  </si>
  <si>
    <t>Reddit Prospecting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</si>
</sst>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&quot;$&quot;#,##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14" fontId="0" fillId="0" borderId="0" xfId="0" applyNumberFormat="1"/>
    <xf numFmtId="164" fontId="0" fillId="0" borderId="0" xfId="0" applyNumberFormat="1"/>
    <xf numFmtId="10" fontId="0" fillId="0" borderId="0" xfId="2" applyNumberFormat="1" applyFont="1" applyFill="1" applyBorder="1"/>
    <xf numFmtId="165" fontId="0" fillId="0" borderId="0" xfId="2" applyNumberFormat="1" applyFont="1" applyFill="1" applyBorder="1"/>
    <xf numFmtId="164" fontId="0" fillId="0" borderId="0" xfId="0" applyNumberFormat="1" applyAlignment="1">
      <alignment horizontal="center"/>
    </xf>
    <xf numFmtId="9" fontId="0" fillId="0" borderId="0" xfId="2" applyFont="1" applyFill="1" applyBorder="1"/>
    <xf numFmtId="5" fontId="0" fillId="0" borderId="0" xfId="1" applyNumberFormat="1" applyFont="1"/>
    <xf numFmtId="3" fontId="0" fillId="0" borderId="0" xfId="0" applyNumberFormat="1"/>
    <xf numFmtId="166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22">
    <dxf>
      <numFmt numFmtId="166" formatCode="&quot;$&quot;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9" formatCode="&quot;$&quot;#,##0_);\(&quot;$&quot;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numFmt numFmtId="164" formatCode="&quot;$&quot;#,##0.00"/>
      <fill>
        <patternFill patternType="none">
          <fgColor indexed="64"/>
          <bgColor indexed="65"/>
        </patternFill>
      </fill>
    </dxf>
    <dxf>
      <numFmt numFmtId="164" formatCode="&quot;$&quot;#,##0.00"/>
      <fill>
        <patternFill patternType="none">
          <fgColor indexed="64"/>
          <bgColor indexed="65"/>
        </patternFill>
      </fill>
    </dxf>
    <dxf>
      <numFmt numFmtId="164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0.0%"/>
      <fill>
        <patternFill patternType="none">
          <fgColor indexed="64"/>
          <bgColor indexed="65"/>
        </patternFill>
      </fill>
    </dxf>
    <dxf>
      <numFmt numFmtId="164" formatCode="&quot;$&quot;#,##0.00"/>
      <fill>
        <patternFill patternType="none">
          <fgColor indexed="64"/>
          <bgColor indexed="65"/>
        </patternFill>
      </fill>
    </dxf>
    <dxf>
      <numFmt numFmtId="164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numFmt numFmtId="164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06F9BBF-F040-4300-BA16-D2F891002998}" name="Table1" displayName="Table1" ref="A1:X21" totalsRowShown="0" headerRowDxfId="21" dataDxfId="20" dataCellStyle="Percent">
  <autoFilter ref="A1:X21" xr:uid="{506F9BBF-F040-4300-BA16-D2F891002998}"/>
  <sortState xmlns:xlrd2="http://schemas.microsoft.com/office/spreadsheetml/2017/richdata2" ref="A2:X21">
    <sortCondition ref="B1:B21"/>
  </sortState>
  <tableColumns count="24">
    <tableColumn id="1" xr3:uid="{0F412CE2-3261-4061-90CB-7947B85BEA84}" name="Month"/>
    <tableColumn id="2" xr3:uid="{92886705-4F9F-4C82-8C8F-026767F90DBA}" name="Channel"/>
    <tableColumn id="3" xr3:uid="{EB0A5B65-B467-4318-A210-3E9F51039512}" name="Campaign"/>
    <tableColumn id="4" xr3:uid="{A6D27D74-0299-4BD6-90C7-746CFD4DE05D}" name="Spend ($)" dataDxfId="6" dataCellStyle="Currency"/>
    <tableColumn id="5" xr3:uid="{774648FA-A31A-4A4D-B59D-398C8FBAFB67}" name="Impressions" dataDxfId="5"/>
    <tableColumn id="6" xr3:uid="{3260E80E-2BBD-4D77-A098-C069BDC4EA5E}" name="Clicks" dataDxfId="4"/>
    <tableColumn id="7" xr3:uid="{744BF1C1-59D3-40A9-9E4B-7DCF45A4EF76}" name="Leads" dataDxfId="3"/>
    <tableColumn id="8" xr3:uid="{A9C455BC-972B-4AAF-880C-59CBE6DAEB10}" name="MQLs" dataDxfId="2"/>
    <tableColumn id="9" xr3:uid="{0E18C652-9B94-43D8-99DB-546B42D060DB}" name="SQLs" dataDxfId="1"/>
    <tableColumn id="10" xr3:uid="{9047696E-A149-4B61-9660-36FF26BEE1F6}" name="Pipeline ($)"/>
    <tableColumn id="11" xr3:uid="{06F097BC-AB52-45A7-B0D7-4409E9CD3D2B}" name="Revenue ($)" dataDxfId="0"/>
    <tableColumn id="12" xr3:uid="{D7C58F5A-070A-4510-8650-33AD65FC85C1}" name="CPM" dataDxfId="19">
      <calculatedColumnFormula>D2/(E2/1000)</calculatedColumnFormula>
    </tableColumn>
    <tableColumn id="13" xr3:uid="{847EBA4C-5CD8-4277-B89A-E1547E64D426}" name="CTR" dataDxfId="18" dataCellStyle="Percent">
      <calculatedColumnFormula>F2/E2</calculatedColumnFormula>
    </tableColumn>
    <tableColumn id="14" xr3:uid="{F1DAA2DE-E84C-404A-9178-8A9E1E54051D}" name="CPC" dataDxfId="17">
      <calculatedColumnFormula>D2/F2</calculatedColumnFormula>
    </tableColumn>
    <tableColumn id="15" xr3:uid="{5165AD73-D111-4FC1-B871-A332B8003145}" name="CPL" dataDxfId="16">
      <calculatedColumnFormula>D2/G2</calculatedColumnFormula>
    </tableColumn>
    <tableColumn id="16" xr3:uid="{F3D8B406-0A5E-4799-B16E-769EC5434E3E}" name="L_T_MQL" dataDxfId="15" dataCellStyle="Percent">
      <calculatedColumnFormula>H2/G2</calculatedColumnFormula>
    </tableColumn>
    <tableColumn id="17" xr3:uid="{8419AB02-4C7D-42AC-B95B-456FFDBB0E4D}" name="MQL_T_SQL" dataDxfId="14" dataCellStyle="Percent">
      <calculatedColumnFormula>I2/H2</calculatedColumnFormula>
    </tableColumn>
    <tableColumn id="18" xr3:uid="{04BDE67C-57E0-4233-8573-509B381D2480}" name="CPMQL" dataDxfId="13">
      <calculatedColumnFormula>D2/H2</calculatedColumnFormula>
    </tableColumn>
    <tableColumn id="19" xr3:uid="{28BA7AD5-6F51-4B3E-BE0D-BF6E4B024B2F}" name="CPSQL" dataDxfId="12">
      <calculatedColumnFormula>D2/I2</calculatedColumnFormula>
    </tableColumn>
    <tableColumn id="21" xr3:uid="{4E7C6EA5-9006-428E-8874-BD7AE4C043DE}" name="CPR" dataDxfId="11">
      <calculatedColumnFormula>IFERROR(D2/K2,0)</calculatedColumnFormula>
    </tableColumn>
    <tableColumn id="22" xr3:uid="{C78FF8D4-85AD-43F5-B233-FE3B21522ED3}" name="ROI" dataDxfId="10" dataCellStyle="Percent">
      <calculatedColumnFormula>IFERROR((K2-D2)/D2,0)</calculatedColumnFormula>
    </tableColumn>
    <tableColumn id="23" xr3:uid="{15239110-FB5E-4DE9-AD4E-5A2BBDB0B113}" name="ROAS" dataDxfId="9" dataCellStyle="Percent">
      <calculatedColumnFormula>IFERROR(K2/D2,0)</calculatedColumnFormula>
    </tableColumn>
    <tableColumn id="24" xr3:uid="{4D8B41C0-AFE4-4C85-986B-E0E141B5C91D}" name="PROI" dataDxfId="8" dataCellStyle="Percent">
      <calculatedColumnFormula>IFERROR(J2/D2,0)</calculatedColumnFormula>
    </tableColumn>
    <tableColumn id="25" xr3:uid="{E7F3C275-7862-4FB0-A4E8-C1239A0001DF}" name="Win Rate" dataDxfId="7" dataCellStyle="Percent">
      <calculatedColumnFormula>Table1[[#This Row],[Revenue ($)]]/Table1[[#This Row],[Pipeline ($)]]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36B6B-170D-4C3E-BA01-967A815D059F}">
  <dimension ref="A1:X21"/>
  <sheetViews>
    <sheetView tabSelected="1" workbookViewId="0">
      <selection activeCell="T1" sqref="T1:T1048576"/>
    </sheetView>
  </sheetViews>
  <sheetFormatPr defaultRowHeight="14.25" x14ac:dyDescent="0.45"/>
  <cols>
    <col min="2" max="2" width="11.73046875" bestFit="1" customWidth="1"/>
    <col min="3" max="3" width="18.06640625" bestFit="1" customWidth="1"/>
    <col min="4" max="4" width="11" bestFit="1" customWidth="1"/>
  </cols>
  <sheetData>
    <row r="1" spans="1:24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spans="1:24" x14ac:dyDescent="0.45">
      <c r="A2" s="4">
        <v>45658</v>
      </c>
      <c r="B2" t="s">
        <v>30</v>
      </c>
      <c r="C2" t="s">
        <v>31</v>
      </c>
      <c r="D2" s="10">
        <v>0</v>
      </c>
      <c r="E2" s="11">
        <v>72221</v>
      </c>
      <c r="F2" s="11">
        <v>794</v>
      </c>
      <c r="G2" s="11">
        <v>119</v>
      </c>
      <c r="H2" s="11">
        <v>59</v>
      </c>
      <c r="I2" s="11">
        <v>23</v>
      </c>
      <c r="J2">
        <v>92000</v>
      </c>
      <c r="K2" s="12">
        <v>57500</v>
      </c>
      <c r="L2" s="5">
        <f>D2/(E2/1000)</f>
        <v>0</v>
      </c>
      <c r="M2" s="6">
        <f>F2/E2</f>
        <v>1.0994032206698883E-2</v>
      </c>
      <c r="N2" s="5">
        <f>D2/F2</f>
        <v>0</v>
      </c>
      <c r="O2" s="5">
        <f>D2/G2</f>
        <v>0</v>
      </c>
      <c r="P2" s="7">
        <f>H2/G2</f>
        <v>0.49579831932773111</v>
      </c>
      <c r="Q2" s="7">
        <f>I2/H2</f>
        <v>0.38983050847457629</v>
      </c>
      <c r="R2" s="5">
        <f>D2/H2</f>
        <v>0</v>
      </c>
      <c r="S2" s="5">
        <f>D2/I2</f>
        <v>0</v>
      </c>
      <c r="T2" s="8">
        <f>IFERROR(D2/K2,0)</f>
        <v>0</v>
      </c>
      <c r="U2" s="9">
        <f>IFERROR((K2-D2)/D2,0)</f>
        <v>0</v>
      </c>
      <c r="V2" s="9">
        <f>IFERROR(K2/D2,0)</f>
        <v>0</v>
      </c>
      <c r="W2" s="9">
        <f>IFERROR(J2/D2,0)</f>
        <v>0</v>
      </c>
      <c r="X2" s="7">
        <f>Table1[[#This Row],[Revenue ($)]]/Table1[[#This Row],[Pipeline ($)]]</f>
        <v>0.625</v>
      </c>
    </row>
    <row r="3" spans="1:24" x14ac:dyDescent="0.45">
      <c r="A3" s="4">
        <v>45689</v>
      </c>
      <c r="B3" t="s">
        <v>30</v>
      </c>
      <c r="C3" t="s">
        <v>31</v>
      </c>
      <c r="D3" s="10">
        <v>0</v>
      </c>
      <c r="E3" s="11">
        <v>122667</v>
      </c>
      <c r="F3" s="11">
        <v>1349</v>
      </c>
      <c r="G3" s="11">
        <v>202</v>
      </c>
      <c r="H3" s="11">
        <v>101</v>
      </c>
      <c r="I3" s="11">
        <v>40</v>
      </c>
      <c r="J3">
        <v>160000</v>
      </c>
      <c r="K3" s="12">
        <v>100000</v>
      </c>
      <c r="L3" s="5">
        <f>D3/(E3/1000)</f>
        <v>0</v>
      </c>
      <c r="M3" s="6">
        <f>F3/E3</f>
        <v>1.0997252724856726E-2</v>
      </c>
      <c r="N3" s="5">
        <f>D3/F3</f>
        <v>0</v>
      </c>
      <c r="O3" s="5">
        <f>D3/G3</f>
        <v>0</v>
      </c>
      <c r="P3" s="7">
        <f>H3/G3</f>
        <v>0.5</v>
      </c>
      <c r="Q3" s="7">
        <f>I3/H3</f>
        <v>0.39603960396039606</v>
      </c>
      <c r="R3" s="5">
        <f>D3/H3</f>
        <v>0</v>
      </c>
      <c r="S3" s="5">
        <f>D3/I3</f>
        <v>0</v>
      </c>
      <c r="T3" s="8">
        <f>IFERROR(D3/K3,0)</f>
        <v>0</v>
      </c>
      <c r="U3" s="9">
        <f>IFERROR((K3-D3)/D3,0)</f>
        <v>0</v>
      </c>
      <c r="V3" s="9">
        <f>IFERROR(K3/D3,0)</f>
        <v>0</v>
      </c>
      <c r="W3" s="9">
        <f>IFERROR(J3/D3,0)</f>
        <v>0</v>
      </c>
      <c r="X3" s="7">
        <f>Table1[[#This Row],[Revenue ($)]]/Table1[[#This Row],[Pipeline ($)]]</f>
        <v>0.625</v>
      </c>
    </row>
    <row r="4" spans="1:24" x14ac:dyDescent="0.45">
      <c r="A4" s="4">
        <v>45717</v>
      </c>
      <c r="B4" t="s">
        <v>30</v>
      </c>
      <c r="C4" t="s">
        <v>31</v>
      </c>
      <c r="D4" s="10">
        <v>0</v>
      </c>
      <c r="E4" s="11">
        <v>64253</v>
      </c>
      <c r="F4" s="11">
        <v>706</v>
      </c>
      <c r="G4" s="11">
        <v>105</v>
      </c>
      <c r="H4" s="11">
        <v>52</v>
      </c>
      <c r="I4" s="11">
        <v>20</v>
      </c>
      <c r="J4">
        <v>80000</v>
      </c>
      <c r="K4" s="12">
        <v>50000</v>
      </c>
      <c r="L4" s="5">
        <f>D4/(E4/1000)</f>
        <v>0</v>
      </c>
      <c r="M4" s="6">
        <f>F4/E4</f>
        <v>1.0987813798577498E-2</v>
      </c>
      <c r="N4" s="5">
        <f>D4/F4</f>
        <v>0</v>
      </c>
      <c r="O4" s="5">
        <f>D4/G4</f>
        <v>0</v>
      </c>
      <c r="P4" s="7">
        <f>H4/G4</f>
        <v>0.49523809523809526</v>
      </c>
      <c r="Q4" s="7">
        <f>I4/H4</f>
        <v>0.38461538461538464</v>
      </c>
      <c r="R4" s="5">
        <f>D4/H4</f>
        <v>0</v>
      </c>
      <c r="S4" s="5">
        <f>D4/I4</f>
        <v>0</v>
      </c>
      <c r="T4" s="8">
        <f>IFERROR(D4/K4,0)</f>
        <v>0</v>
      </c>
      <c r="U4" s="9">
        <f>IFERROR((K4-D4)/D4,0)</f>
        <v>0</v>
      </c>
      <c r="V4" s="9">
        <f>IFERROR(K4/D4,0)</f>
        <v>0</v>
      </c>
      <c r="W4" s="9">
        <f>IFERROR(J4/D4,0)</f>
        <v>0</v>
      </c>
      <c r="X4" s="7">
        <f>Table1[[#This Row],[Revenue ($)]]/Table1[[#This Row],[Pipeline ($)]]</f>
        <v>0.625</v>
      </c>
    </row>
    <row r="5" spans="1:24" x14ac:dyDescent="0.45">
      <c r="A5" s="4">
        <v>45658</v>
      </c>
      <c r="B5" t="s">
        <v>30</v>
      </c>
      <c r="C5" t="s">
        <v>32</v>
      </c>
      <c r="D5" s="10">
        <v>0</v>
      </c>
      <c r="E5" s="11">
        <v>94244</v>
      </c>
      <c r="F5" s="11">
        <v>1225</v>
      </c>
      <c r="G5" s="11">
        <v>183</v>
      </c>
      <c r="H5" s="11">
        <v>91</v>
      </c>
      <c r="I5" s="11">
        <v>36</v>
      </c>
      <c r="J5">
        <v>144000</v>
      </c>
      <c r="K5" s="12">
        <v>90000</v>
      </c>
      <c r="L5" s="5">
        <f>D5/(E5/1000)</f>
        <v>0</v>
      </c>
      <c r="M5" s="6">
        <f>F5/E5</f>
        <v>1.2998174950129452E-2</v>
      </c>
      <c r="N5" s="5">
        <f>D5/F5</f>
        <v>0</v>
      </c>
      <c r="O5" s="5">
        <f>D5/G5</f>
        <v>0</v>
      </c>
      <c r="P5" s="7">
        <f>H5/G5</f>
        <v>0.49726775956284153</v>
      </c>
      <c r="Q5" s="7">
        <f>I5/H5</f>
        <v>0.39560439560439559</v>
      </c>
      <c r="R5" s="5">
        <f>D5/H5</f>
        <v>0</v>
      </c>
      <c r="S5" s="5">
        <f>D5/I5</f>
        <v>0</v>
      </c>
      <c r="T5" s="8">
        <f>IFERROR(D5/K5,0)</f>
        <v>0</v>
      </c>
      <c r="U5" s="9">
        <f>IFERROR((K5-D5)/D5,0)</f>
        <v>0</v>
      </c>
      <c r="V5" s="9">
        <f>IFERROR(K5/D5,0)</f>
        <v>0</v>
      </c>
      <c r="W5" s="9">
        <f>IFERROR(J5/D5,0)</f>
        <v>0</v>
      </c>
      <c r="X5" s="7">
        <f>Table1[[#This Row],[Revenue ($)]]/Table1[[#This Row],[Pipeline ($)]]</f>
        <v>0.625</v>
      </c>
    </row>
    <row r="6" spans="1:24" x14ac:dyDescent="0.45">
      <c r="A6" s="4">
        <v>45689</v>
      </c>
      <c r="B6" t="s">
        <v>30</v>
      </c>
      <c r="C6" t="s">
        <v>32</v>
      </c>
      <c r="D6" s="10">
        <v>0</v>
      </c>
      <c r="E6" s="11">
        <v>108093</v>
      </c>
      <c r="F6" s="11">
        <v>1405</v>
      </c>
      <c r="G6" s="11">
        <v>210</v>
      </c>
      <c r="H6" s="11">
        <v>105</v>
      </c>
      <c r="I6" s="11">
        <v>42</v>
      </c>
      <c r="J6">
        <v>168000</v>
      </c>
      <c r="K6" s="12">
        <v>105000</v>
      </c>
      <c r="L6" s="5">
        <f>D6/(E6/1000)</f>
        <v>0</v>
      </c>
      <c r="M6" s="6">
        <f>F6/E6</f>
        <v>1.299806647979055E-2</v>
      </c>
      <c r="N6" s="5">
        <f>D6/F6</f>
        <v>0</v>
      </c>
      <c r="O6" s="5">
        <f>D6/G6</f>
        <v>0</v>
      </c>
      <c r="P6" s="7">
        <f>H6/G6</f>
        <v>0.5</v>
      </c>
      <c r="Q6" s="7">
        <f>I6/H6</f>
        <v>0.4</v>
      </c>
      <c r="R6" s="5">
        <f>D6/H6</f>
        <v>0</v>
      </c>
      <c r="S6" s="5">
        <f>D6/I6</f>
        <v>0</v>
      </c>
      <c r="T6" s="8">
        <f>IFERROR(D6/K6,0)</f>
        <v>0</v>
      </c>
      <c r="U6" s="9">
        <f>IFERROR((K6-D6)/D6,0)</f>
        <v>0</v>
      </c>
      <c r="V6" s="9">
        <f>IFERROR(K6/D6,0)</f>
        <v>0</v>
      </c>
      <c r="W6" s="9">
        <f>IFERROR(J6/D6,0)</f>
        <v>0</v>
      </c>
      <c r="X6" s="7">
        <f>Table1[[#This Row],[Revenue ($)]]/Table1[[#This Row],[Pipeline ($)]]</f>
        <v>0.625</v>
      </c>
    </row>
    <row r="7" spans="1:24" x14ac:dyDescent="0.45">
      <c r="A7" s="4">
        <v>45717</v>
      </c>
      <c r="B7" t="s">
        <v>30</v>
      </c>
      <c r="C7" t="s">
        <v>32</v>
      </c>
      <c r="D7" s="10">
        <v>0</v>
      </c>
      <c r="E7" s="11">
        <v>89279</v>
      </c>
      <c r="F7" s="11">
        <v>1160</v>
      </c>
      <c r="G7" s="11">
        <v>174</v>
      </c>
      <c r="H7" s="11">
        <v>87</v>
      </c>
      <c r="I7" s="11">
        <v>34</v>
      </c>
      <c r="J7">
        <v>136000</v>
      </c>
      <c r="K7" s="12">
        <v>85000</v>
      </c>
      <c r="L7" s="5">
        <f>D7/(E7/1000)</f>
        <v>0</v>
      </c>
      <c r="M7" s="6">
        <f>F7/E7</f>
        <v>1.2992977071875805E-2</v>
      </c>
      <c r="N7" s="5">
        <f>D7/F7</f>
        <v>0</v>
      </c>
      <c r="O7" s="5">
        <f>D7/G7</f>
        <v>0</v>
      </c>
      <c r="P7" s="7">
        <f>H7/G7</f>
        <v>0.5</v>
      </c>
      <c r="Q7" s="7">
        <f>I7/H7</f>
        <v>0.39080459770114945</v>
      </c>
      <c r="R7" s="5">
        <f>D7/H7</f>
        <v>0</v>
      </c>
      <c r="S7" s="5">
        <f>D7/I7</f>
        <v>0</v>
      </c>
      <c r="T7" s="8">
        <f>IFERROR(D7/K7,0)</f>
        <v>0</v>
      </c>
      <c r="U7" s="9">
        <f>IFERROR((K7-D7)/D7,0)</f>
        <v>0</v>
      </c>
      <c r="V7" s="9">
        <f>IFERROR(K7/D7,0)</f>
        <v>0</v>
      </c>
      <c r="W7" s="9">
        <f>IFERROR(J7/D7,0)</f>
        <v>0</v>
      </c>
      <c r="X7" s="7">
        <f>Table1[[#This Row],[Revenue ($)]]/Table1[[#This Row],[Pipeline ($)]]</f>
        <v>0.625</v>
      </c>
    </row>
    <row r="8" spans="1:24" x14ac:dyDescent="0.45">
      <c r="A8" s="4">
        <v>45658</v>
      </c>
      <c r="B8" t="s">
        <v>24</v>
      </c>
      <c r="C8" t="s">
        <v>25</v>
      </c>
      <c r="D8" s="10">
        <v>6694</v>
      </c>
      <c r="E8" s="11">
        <v>81919</v>
      </c>
      <c r="F8" s="11">
        <v>1064</v>
      </c>
      <c r="G8" s="11">
        <v>159</v>
      </c>
      <c r="H8" s="11">
        <v>79</v>
      </c>
      <c r="I8" s="11">
        <v>31</v>
      </c>
      <c r="J8">
        <v>124000</v>
      </c>
      <c r="K8" s="12">
        <v>77500</v>
      </c>
      <c r="L8" s="5">
        <f>D8/(E8/1000)</f>
        <v>81.714864683406788</v>
      </c>
      <c r="M8" s="6">
        <f>F8/E8</f>
        <v>1.2988439800290531E-2</v>
      </c>
      <c r="N8" s="5">
        <f>D8/F8</f>
        <v>6.291353383458647</v>
      </c>
      <c r="O8" s="5">
        <f>D8/G8</f>
        <v>42.100628930817614</v>
      </c>
      <c r="P8" s="7">
        <f>H8/G8</f>
        <v>0.49685534591194969</v>
      </c>
      <c r="Q8" s="7">
        <f>I8/H8</f>
        <v>0.39240506329113922</v>
      </c>
      <c r="R8" s="5">
        <f>D8/H8</f>
        <v>84.734177215189874</v>
      </c>
      <c r="S8" s="5">
        <f>D8/I8</f>
        <v>215.93548387096774</v>
      </c>
      <c r="T8" s="8">
        <f>IFERROR(D8/K8,0)</f>
        <v>8.6374193548387102E-2</v>
      </c>
      <c r="U8" s="9">
        <f>IFERROR((K8-D8)/D8,0)</f>
        <v>10.57753211831491</v>
      </c>
      <c r="V8" s="9">
        <f>IFERROR(K8/D8,0)</f>
        <v>11.57753211831491</v>
      </c>
      <c r="W8" s="9">
        <f>IFERROR(J8/D8,0)</f>
        <v>18.524051389303853</v>
      </c>
      <c r="X8" s="7">
        <f>Table1[[#This Row],[Revenue ($)]]/Table1[[#This Row],[Pipeline ($)]]</f>
        <v>0.625</v>
      </c>
    </row>
    <row r="9" spans="1:24" x14ac:dyDescent="0.45">
      <c r="A9" s="4">
        <v>45689</v>
      </c>
      <c r="B9" t="s">
        <v>24</v>
      </c>
      <c r="C9" t="s">
        <v>25</v>
      </c>
      <c r="D9" s="10">
        <v>10127</v>
      </c>
      <c r="E9" s="11">
        <v>95398</v>
      </c>
      <c r="F9" s="11">
        <v>1240</v>
      </c>
      <c r="G9" s="11">
        <v>186</v>
      </c>
      <c r="H9" s="11">
        <v>93</v>
      </c>
      <c r="I9" s="11">
        <v>37</v>
      </c>
      <c r="J9">
        <v>148000</v>
      </c>
      <c r="K9" s="12">
        <v>92500</v>
      </c>
      <c r="L9" s="5">
        <f>D9/(E9/1000)</f>
        <v>106.15526530954527</v>
      </c>
      <c r="M9" s="6">
        <f>F9/E9</f>
        <v>1.2998176062391245E-2</v>
      </c>
      <c r="N9" s="5">
        <f>D9/F9</f>
        <v>8.1669354838709669</v>
      </c>
      <c r="O9" s="5">
        <f>D9/G9</f>
        <v>54.446236559139784</v>
      </c>
      <c r="P9" s="7">
        <f>H9/G9</f>
        <v>0.5</v>
      </c>
      <c r="Q9" s="7">
        <f>I9/H9</f>
        <v>0.39784946236559138</v>
      </c>
      <c r="R9" s="5">
        <f>D9/H9</f>
        <v>108.89247311827957</v>
      </c>
      <c r="S9" s="5">
        <f>D9/I9</f>
        <v>273.70270270270271</v>
      </c>
      <c r="T9" s="8">
        <f>IFERROR(D9/K9,0)</f>
        <v>0.10948108108108108</v>
      </c>
      <c r="U9" s="9">
        <f>IFERROR((K9-D9)/D9,0)</f>
        <v>8.1339982225733181</v>
      </c>
      <c r="V9" s="9">
        <f>IFERROR(K9/D9,0)</f>
        <v>9.1339982225733181</v>
      </c>
      <c r="W9" s="9">
        <f>IFERROR(J9/D9,0)</f>
        <v>14.61439715611731</v>
      </c>
      <c r="X9" s="7">
        <f>Table1[[#This Row],[Revenue ($)]]/Table1[[#This Row],[Pipeline ($)]]</f>
        <v>0.625</v>
      </c>
    </row>
    <row r="10" spans="1:24" x14ac:dyDescent="0.45">
      <c r="A10" s="4">
        <v>45717</v>
      </c>
      <c r="B10" t="s">
        <v>24</v>
      </c>
      <c r="C10" t="s">
        <v>25</v>
      </c>
      <c r="D10" s="10">
        <v>8873</v>
      </c>
      <c r="E10" s="11">
        <v>92296</v>
      </c>
      <c r="F10" s="11">
        <v>1199</v>
      </c>
      <c r="G10" s="11">
        <v>179</v>
      </c>
      <c r="H10" s="11">
        <v>89</v>
      </c>
      <c r="I10" s="11">
        <v>35</v>
      </c>
      <c r="J10">
        <v>140000</v>
      </c>
      <c r="K10" s="12">
        <v>87500</v>
      </c>
      <c r="L10" s="5">
        <f>D10/(E10/1000)</f>
        <v>96.136343936898669</v>
      </c>
      <c r="M10" s="6">
        <f>F10/E10</f>
        <v>1.2990812169541475E-2</v>
      </c>
      <c r="N10" s="5">
        <f>D10/F10</f>
        <v>7.400333611342786</v>
      </c>
      <c r="O10" s="5">
        <f>D10/G10</f>
        <v>49.569832402234638</v>
      </c>
      <c r="P10" s="7">
        <f>H10/G10</f>
        <v>0.4972067039106145</v>
      </c>
      <c r="Q10" s="7">
        <f>I10/H10</f>
        <v>0.39325842696629215</v>
      </c>
      <c r="R10" s="5">
        <f>D10/H10</f>
        <v>99.696629213483149</v>
      </c>
      <c r="S10" s="5">
        <f>D10/I10</f>
        <v>253.51428571428571</v>
      </c>
      <c r="T10" s="8">
        <f>IFERROR(D10/K10,0)</f>
        <v>0.10140571428571428</v>
      </c>
      <c r="U10" s="9">
        <f>IFERROR((K10-D10)/D10,0)</f>
        <v>8.8613772117660314</v>
      </c>
      <c r="V10" s="9">
        <f>IFERROR(K10/D10,0)</f>
        <v>9.8613772117660314</v>
      </c>
      <c r="W10" s="9">
        <f>IFERROR(J10/D10,0)</f>
        <v>15.77820353882565</v>
      </c>
      <c r="X10" s="7">
        <f>Table1[[#This Row],[Revenue ($)]]/Table1[[#This Row],[Pipeline ($)]]</f>
        <v>0.625</v>
      </c>
    </row>
    <row r="11" spans="1:24" x14ac:dyDescent="0.45">
      <c r="A11" s="4">
        <v>45658</v>
      </c>
      <c r="B11" t="s">
        <v>24</v>
      </c>
      <c r="C11" t="s">
        <v>29</v>
      </c>
      <c r="D11" s="10">
        <v>9365</v>
      </c>
      <c r="E11" s="11">
        <v>106510</v>
      </c>
      <c r="F11" s="11">
        <v>1278</v>
      </c>
      <c r="G11" s="11">
        <v>191</v>
      </c>
      <c r="H11" s="11">
        <v>95</v>
      </c>
      <c r="I11" s="11">
        <v>38</v>
      </c>
      <c r="J11">
        <v>152000</v>
      </c>
      <c r="K11" s="12">
        <v>95000</v>
      </c>
      <c r="L11" s="5">
        <f>D11/(E11/1000)</f>
        <v>87.926016336494229</v>
      </c>
      <c r="M11" s="6">
        <f>F11/E11</f>
        <v>1.1998873345225801E-2</v>
      </c>
      <c r="N11" s="5">
        <f>D11/F11</f>
        <v>7.3278560250391234</v>
      </c>
      <c r="O11" s="5">
        <f>D11/G11</f>
        <v>49.031413612565444</v>
      </c>
      <c r="P11" s="7">
        <f>H11/G11</f>
        <v>0.49738219895287961</v>
      </c>
      <c r="Q11" s="7">
        <f>I11/H11</f>
        <v>0.4</v>
      </c>
      <c r="R11" s="5">
        <f>D11/H11</f>
        <v>98.578947368421055</v>
      </c>
      <c r="S11" s="5">
        <f>D11/I11</f>
        <v>246.44736842105263</v>
      </c>
      <c r="T11" s="8">
        <f>IFERROR(D11/K11,0)</f>
        <v>9.8578947368421058E-2</v>
      </c>
      <c r="U11" s="9">
        <f>IFERROR((K11-D11)/D11,0)</f>
        <v>9.1441537640149484</v>
      </c>
      <c r="V11" s="9">
        <f>IFERROR(K11/D11,0)</f>
        <v>10.144153764014948</v>
      </c>
      <c r="W11" s="9">
        <f>IFERROR(J11/D11,0)</f>
        <v>16.230646022423919</v>
      </c>
      <c r="X11" s="7">
        <f>Table1[[#This Row],[Revenue ($)]]/Table1[[#This Row],[Pipeline ($)]]</f>
        <v>0.625</v>
      </c>
    </row>
    <row r="12" spans="1:24" x14ac:dyDescent="0.45">
      <c r="A12" s="4">
        <v>45689</v>
      </c>
      <c r="B12" t="s">
        <v>24</v>
      </c>
      <c r="C12" t="s">
        <v>29</v>
      </c>
      <c r="D12" s="10">
        <v>9356</v>
      </c>
      <c r="E12" s="11">
        <v>94024</v>
      </c>
      <c r="F12" s="11">
        <v>1128</v>
      </c>
      <c r="G12" s="11">
        <v>169</v>
      </c>
      <c r="H12" s="11">
        <v>84</v>
      </c>
      <c r="I12" s="11">
        <v>33</v>
      </c>
      <c r="J12">
        <v>132000</v>
      </c>
      <c r="K12" s="12">
        <v>82500</v>
      </c>
      <c r="L12" s="5">
        <f>D12/(E12/1000)</f>
        <v>99.506508976431547</v>
      </c>
      <c r="M12" s="6">
        <f>F12/E12</f>
        <v>1.1996936952267506E-2</v>
      </c>
      <c r="N12" s="5">
        <f>D12/F12</f>
        <v>8.2943262411347511</v>
      </c>
      <c r="O12" s="5">
        <f>D12/G12</f>
        <v>55.360946745562131</v>
      </c>
      <c r="P12" s="7">
        <f>H12/G12</f>
        <v>0.49704142011834318</v>
      </c>
      <c r="Q12" s="7">
        <f>I12/H12</f>
        <v>0.39285714285714285</v>
      </c>
      <c r="R12" s="5">
        <f>D12/H12</f>
        <v>111.38095238095238</v>
      </c>
      <c r="S12" s="5">
        <f>D12/I12</f>
        <v>283.5151515151515</v>
      </c>
      <c r="T12" s="8">
        <f>IFERROR(D12/K12,0)</f>
        <v>0.11340606060606061</v>
      </c>
      <c r="U12" s="9">
        <f>IFERROR((K12-D12)/D12,0)</f>
        <v>7.817870884993587</v>
      </c>
      <c r="V12" s="9">
        <f>IFERROR(K12/D12,0)</f>
        <v>8.817870884993587</v>
      </c>
      <c r="W12" s="9">
        <f>IFERROR(J12/D12,0)</f>
        <v>14.108593415989739</v>
      </c>
      <c r="X12" s="7">
        <f>Table1[[#This Row],[Revenue ($)]]/Table1[[#This Row],[Pipeline ($)]]</f>
        <v>0.625</v>
      </c>
    </row>
    <row r="13" spans="1:24" x14ac:dyDescent="0.45">
      <c r="A13" s="4">
        <v>45717</v>
      </c>
      <c r="B13" t="s">
        <v>24</v>
      </c>
      <c r="C13" t="s">
        <v>29</v>
      </c>
      <c r="D13" s="10">
        <v>11543</v>
      </c>
      <c r="E13" s="11">
        <v>53962</v>
      </c>
      <c r="F13" s="11">
        <v>647</v>
      </c>
      <c r="G13" s="11">
        <v>97</v>
      </c>
      <c r="H13" s="11">
        <v>48</v>
      </c>
      <c r="I13" s="11">
        <v>19</v>
      </c>
      <c r="J13">
        <v>76000</v>
      </c>
      <c r="K13" s="12">
        <v>47500</v>
      </c>
      <c r="L13" s="5">
        <f>D13/(E13/1000)</f>
        <v>213.9097883695934</v>
      </c>
      <c r="M13" s="6">
        <f>F13/E13</f>
        <v>1.1989918831770505E-2</v>
      </c>
      <c r="N13" s="5">
        <f>D13/F13</f>
        <v>17.84080370942813</v>
      </c>
      <c r="O13" s="5">
        <f>D13/G13</f>
        <v>119</v>
      </c>
      <c r="P13" s="7">
        <f>H13/G13</f>
        <v>0.49484536082474229</v>
      </c>
      <c r="Q13" s="7">
        <f>I13/H13</f>
        <v>0.39583333333333331</v>
      </c>
      <c r="R13" s="5">
        <f>D13/H13</f>
        <v>240.47916666666666</v>
      </c>
      <c r="S13" s="5">
        <f>D13/I13</f>
        <v>607.52631578947364</v>
      </c>
      <c r="T13" s="8">
        <f>IFERROR(D13/K13,0)</f>
        <v>0.24301052631578948</v>
      </c>
      <c r="U13" s="9">
        <f>IFERROR((K13-D13)/D13,0)</f>
        <v>3.1150480810881054</v>
      </c>
      <c r="V13" s="9">
        <f>IFERROR(K13/D13,0)</f>
        <v>4.1150480810881049</v>
      </c>
      <c r="W13" s="9">
        <f>IFERROR(J13/D13,0)</f>
        <v>6.5840769297409683</v>
      </c>
      <c r="X13" s="7">
        <f>Table1[[#This Row],[Revenue ($)]]/Table1[[#This Row],[Pipeline ($)]]</f>
        <v>0.625</v>
      </c>
    </row>
    <row r="14" spans="1:24" x14ac:dyDescent="0.45">
      <c r="A14" s="4">
        <v>45658</v>
      </c>
      <c r="B14" t="s">
        <v>26</v>
      </c>
      <c r="C14" t="s">
        <v>27</v>
      </c>
      <c r="D14" s="10">
        <v>6806</v>
      </c>
      <c r="E14" s="11">
        <v>111749</v>
      </c>
      <c r="F14" s="11">
        <v>1117</v>
      </c>
      <c r="G14" s="11">
        <v>167</v>
      </c>
      <c r="H14" s="11">
        <v>83</v>
      </c>
      <c r="I14" s="11">
        <v>33</v>
      </c>
      <c r="J14">
        <v>132000</v>
      </c>
      <c r="K14" s="12">
        <v>82500</v>
      </c>
      <c r="L14" s="5">
        <f>D14/(E14/1000)</f>
        <v>60.904348137343511</v>
      </c>
      <c r="M14" s="6">
        <f>F14/E14</f>
        <v>9.995615173290142E-3</v>
      </c>
      <c r="N14" s="5">
        <f>D14/F14</f>
        <v>6.093106535362578</v>
      </c>
      <c r="O14" s="5">
        <f>D14/G14</f>
        <v>40.754491017964071</v>
      </c>
      <c r="P14" s="7">
        <f>H14/G14</f>
        <v>0.49700598802395207</v>
      </c>
      <c r="Q14" s="7">
        <f>I14/H14</f>
        <v>0.39759036144578314</v>
      </c>
      <c r="R14" s="5">
        <f>D14/H14</f>
        <v>82</v>
      </c>
      <c r="S14" s="5">
        <f>D14/I14</f>
        <v>206.24242424242425</v>
      </c>
      <c r="T14" s="8">
        <f>IFERROR(D14/K14,0)</f>
        <v>8.2496969696969694E-2</v>
      </c>
      <c r="U14" s="9">
        <f>IFERROR((K14-D14)/D14,0)</f>
        <v>11.121657361151925</v>
      </c>
      <c r="V14" s="9">
        <f>IFERROR(K14/D14,0)</f>
        <v>12.121657361151925</v>
      </c>
      <c r="W14" s="9">
        <f>IFERROR(J14/D14,0)</f>
        <v>19.39465177784308</v>
      </c>
      <c r="X14" s="7">
        <f>Table1[[#This Row],[Revenue ($)]]/Table1[[#This Row],[Pipeline ($)]]</f>
        <v>0.625</v>
      </c>
    </row>
    <row r="15" spans="1:24" x14ac:dyDescent="0.45">
      <c r="A15" s="4">
        <v>45689</v>
      </c>
      <c r="B15" t="s">
        <v>26</v>
      </c>
      <c r="C15" t="s">
        <v>27</v>
      </c>
      <c r="D15" s="10">
        <v>5092</v>
      </c>
      <c r="E15" s="11">
        <v>73028</v>
      </c>
      <c r="F15" s="11">
        <v>730</v>
      </c>
      <c r="G15" s="11">
        <v>109</v>
      </c>
      <c r="H15" s="11">
        <v>54</v>
      </c>
      <c r="I15" s="11">
        <v>21</v>
      </c>
      <c r="J15">
        <v>84000</v>
      </c>
      <c r="K15" s="12">
        <v>52500</v>
      </c>
      <c r="L15" s="5">
        <f>D15/(E15/1000)</f>
        <v>69.726680177466179</v>
      </c>
      <c r="M15" s="6">
        <f>F15/E15</f>
        <v>9.9961658541929121E-3</v>
      </c>
      <c r="N15" s="5">
        <f>D15/F15</f>
        <v>6.9753424657534246</v>
      </c>
      <c r="O15" s="5">
        <f>D15/G15</f>
        <v>46.715596330275233</v>
      </c>
      <c r="P15" s="7">
        <f>H15/G15</f>
        <v>0.49541284403669728</v>
      </c>
      <c r="Q15" s="7">
        <f>I15/H15</f>
        <v>0.3888888888888889</v>
      </c>
      <c r="R15" s="5">
        <f>D15/H15</f>
        <v>94.296296296296291</v>
      </c>
      <c r="S15" s="5">
        <f>D15/I15</f>
        <v>242.47619047619048</v>
      </c>
      <c r="T15" s="8">
        <f>IFERROR(D15/K15,0)</f>
        <v>9.6990476190476196E-2</v>
      </c>
      <c r="U15" s="9">
        <f>IFERROR((K15-D15)/D15,0)</f>
        <v>9.3102906520031414</v>
      </c>
      <c r="V15" s="9">
        <f>IFERROR(K15/D15,0)</f>
        <v>10.310290652003141</v>
      </c>
      <c r="W15" s="9">
        <f>IFERROR(J15/D15,0)</f>
        <v>16.496465043205028</v>
      </c>
      <c r="X15" s="7">
        <f>Table1[[#This Row],[Revenue ($)]]/Table1[[#This Row],[Pipeline ($)]]</f>
        <v>0.625</v>
      </c>
    </row>
    <row r="16" spans="1:24" x14ac:dyDescent="0.45">
      <c r="A16" s="4">
        <v>45717</v>
      </c>
      <c r="B16" t="s">
        <v>26</v>
      </c>
      <c r="C16" t="s">
        <v>27</v>
      </c>
      <c r="D16" s="10">
        <v>11798</v>
      </c>
      <c r="E16" s="11">
        <v>108443</v>
      </c>
      <c r="F16" s="11">
        <v>1084</v>
      </c>
      <c r="G16" s="11">
        <v>162</v>
      </c>
      <c r="H16" s="11">
        <v>81</v>
      </c>
      <c r="I16" s="11">
        <v>32</v>
      </c>
      <c r="J16">
        <v>128000</v>
      </c>
      <c r="K16" s="12">
        <v>80000</v>
      </c>
      <c r="L16" s="5">
        <f>D16/(E16/1000)</f>
        <v>108.79448189371375</v>
      </c>
      <c r="M16" s="6">
        <f>F16/E16</f>
        <v>9.9960347832501861E-3</v>
      </c>
      <c r="N16" s="5">
        <f>D16/F16</f>
        <v>10.883763837638377</v>
      </c>
      <c r="O16" s="5">
        <f>D16/G16</f>
        <v>72.827160493827165</v>
      </c>
      <c r="P16" s="7">
        <f>H16/G16</f>
        <v>0.5</v>
      </c>
      <c r="Q16" s="7">
        <f>I16/H16</f>
        <v>0.39506172839506171</v>
      </c>
      <c r="R16" s="5">
        <f>D16/H16</f>
        <v>145.65432098765433</v>
      </c>
      <c r="S16" s="5">
        <f>D16/I16</f>
        <v>368.6875</v>
      </c>
      <c r="T16" s="8">
        <f>IFERROR(D16/K16,0)</f>
        <v>0.14747499999999999</v>
      </c>
      <c r="U16" s="9">
        <f>IFERROR((K16-D16)/D16,0)</f>
        <v>5.7808103068316665</v>
      </c>
      <c r="V16" s="9">
        <f>IFERROR(K16/D16,0)</f>
        <v>6.7808103068316665</v>
      </c>
      <c r="W16" s="9">
        <f>IFERROR(J16/D16,0)</f>
        <v>10.849296490930666</v>
      </c>
      <c r="X16" s="7">
        <f>Table1[[#This Row],[Revenue ($)]]/Table1[[#This Row],[Pipeline ($)]]</f>
        <v>0.625</v>
      </c>
    </row>
    <row r="17" spans="1:24" x14ac:dyDescent="0.45">
      <c r="A17" s="4">
        <v>45658</v>
      </c>
      <c r="B17" t="s">
        <v>26</v>
      </c>
      <c r="C17" t="s">
        <v>28</v>
      </c>
      <c r="D17" s="10">
        <v>6217</v>
      </c>
      <c r="E17" s="11">
        <v>60894</v>
      </c>
      <c r="F17" s="11">
        <v>669</v>
      </c>
      <c r="G17" s="11">
        <v>100</v>
      </c>
      <c r="H17" s="11">
        <v>50</v>
      </c>
      <c r="I17" s="11">
        <v>20</v>
      </c>
      <c r="J17">
        <v>80000</v>
      </c>
      <c r="K17" s="12">
        <v>50000</v>
      </c>
      <c r="L17" s="5">
        <f>D17/(E17/1000)</f>
        <v>102.09544454297632</v>
      </c>
      <c r="M17" s="6">
        <f>F17/E17</f>
        <v>1.098630406936644E-2</v>
      </c>
      <c r="N17" s="5">
        <f>D17/F17</f>
        <v>9.2929745889387139</v>
      </c>
      <c r="O17" s="5">
        <f>D17/G17</f>
        <v>62.17</v>
      </c>
      <c r="P17" s="7">
        <f>H17/G17</f>
        <v>0.5</v>
      </c>
      <c r="Q17" s="7">
        <f>I17/H17</f>
        <v>0.4</v>
      </c>
      <c r="R17" s="5">
        <f>D17/H17</f>
        <v>124.34</v>
      </c>
      <c r="S17" s="5">
        <f>D17/I17</f>
        <v>310.85000000000002</v>
      </c>
      <c r="T17" s="8">
        <f>IFERROR(D17/K17,0)</f>
        <v>0.12434000000000001</v>
      </c>
      <c r="U17" s="9">
        <f>IFERROR((K17-D17)/D17,0)</f>
        <v>7.042464211034261</v>
      </c>
      <c r="V17" s="9">
        <f>IFERROR(K17/D17,0)</f>
        <v>8.042464211034261</v>
      </c>
      <c r="W17" s="9">
        <f>IFERROR(J17/D17,0)</f>
        <v>12.867942737654817</v>
      </c>
      <c r="X17" s="7">
        <f>Table1[[#This Row],[Revenue ($)]]/Table1[[#This Row],[Pipeline ($)]]</f>
        <v>0.625</v>
      </c>
    </row>
    <row r="18" spans="1:24" x14ac:dyDescent="0.45">
      <c r="A18" s="4">
        <v>45689</v>
      </c>
      <c r="B18" t="s">
        <v>26</v>
      </c>
      <c r="C18" t="s">
        <v>28</v>
      </c>
      <c r="D18" s="10">
        <v>8893</v>
      </c>
      <c r="E18" s="11">
        <v>120286</v>
      </c>
      <c r="F18" s="11">
        <v>1323</v>
      </c>
      <c r="G18" s="11">
        <v>198</v>
      </c>
      <c r="H18" s="11">
        <v>99</v>
      </c>
      <c r="I18" s="11">
        <v>39</v>
      </c>
      <c r="J18">
        <v>156000</v>
      </c>
      <c r="K18" s="12">
        <v>97500</v>
      </c>
      <c r="L18" s="5">
        <f>D18/(E18/1000)</f>
        <v>73.932128427248387</v>
      </c>
      <c r="M18" s="6">
        <f>F18/E18</f>
        <v>1.0998786226160982E-2</v>
      </c>
      <c r="N18" s="5">
        <f>D18/F18</f>
        <v>6.7218442932728646</v>
      </c>
      <c r="O18" s="5">
        <f>D18/G18</f>
        <v>44.914141414141412</v>
      </c>
      <c r="P18" s="7">
        <f>H18/G18</f>
        <v>0.5</v>
      </c>
      <c r="Q18" s="7">
        <f>I18/H18</f>
        <v>0.39393939393939392</v>
      </c>
      <c r="R18" s="5">
        <f>D18/H18</f>
        <v>89.828282828282823</v>
      </c>
      <c r="S18" s="5">
        <f>D18/I18</f>
        <v>228.02564102564102</v>
      </c>
      <c r="T18" s="8">
        <f>IFERROR(D18/K18,0)</f>
        <v>9.1210256410256416E-2</v>
      </c>
      <c r="U18" s="9">
        <f>IFERROR((K18-D18)/D18,0)</f>
        <v>9.963679298324525</v>
      </c>
      <c r="V18" s="9">
        <f>IFERROR(K18/D18,0)</f>
        <v>10.963679298324525</v>
      </c>
      <c r="W18" s="9">
        <f>IFERROR(J18/D18,0)</f>
        <v>17.541886877319239</v>
      </c>
      <c r="X18" s="7">
        <f>Table1[[#This Row],[Revenue ($)]]/Table1[[#This Row],[Pipeline ($)]]</f>
        <v>0.625</v>
      </c>
    </row>
    <row r="19" spans="1:24" x14ac:dyDescent="0.45">
      <c r="A19" s="4">
        <v>45717</v>
      </c>
      <c r="B19" t="s">
        <v>26</v>
      </c>
      <c r="C19" t="s">
        <v>28</v>
      </c>
      <c r="D19" s="10">
        <v>6869</v>
      </c>
      <c r="E19" s="11">
        <v>93637</v>
      </c>
      <c r="F19" s="11">
        <v>1030</v>
      </c>
      <c r="G19" s="11">
        <v>154</v>
      </c>
      <c r="H19" s="11">
        <v>77</v>
      </c>
      <c r="I19" s="11">
        <v>30</v>
      </c>
      <c r="J19">
        <v>120000</v>
      </c>
      <c r="K19" s="12">
        <v>75000</v>
      </c>
      <c r="L19" s="5">
        <f>D19/(E19/1000)</f>
        <v>73.357753879342567</v>
      </c>
      <c r="M19" s="6">
        <f>F19/E19</f>
        <v>1.0999925243226502E-2</v>
      </c>
      <c r="N19" s="5">
        <f>D19/F19</f>
        <v>6.6689320388349511</v>
      </c>
      <c r="O19" s="5">
        <f>D19/G19</f>
        <v>44.603896103896105</v>
      </c>
      <c r="P19" s="7">
        <f>H19/G19</f>
        <v>0.5</v>
      </c>
      <c r="Q19" s="7">
        <f>I19/H19</f>
        <v>0.38961038961038963</v>
      </c>
      <c r="R19" s="5">
        <f>D19/H19</f>
        <v>89.20779220779221</v>
      </c>
      <c r="S19" s="5">
        <f>D19/I19</f>
        <v>228.96666666666667</v>
      </c>
      <c r="T19" s="8">
        <f>IFERROR(D19/K19,0)</f>
        <v>9.1586666666666663E-2</v>
      </c>
      <c r="U19" s="9">
        <f>IFERROR((K19-D19)/D19,0)</f>
        <v>9.9186198864463524</v>
      </c>
      <c r="V19" s="9">
        <f>IFERROR(K19/D19,0)</f>
        <v>10.918619886446352</v>
      </c>
      <c r="W19" s="9">
        <f>IFERROR(J19/D19,0)</f>
        <v>17.469791818314164</v>
      </c>
      <c r="X19" s="7">
        <f>Table1[[#This Row],[Revenue ($)]]/Table1[[#This Row],[Pipeline ($)]]</f>
        <v>0.625</v>
      </c>
    </row>
    <row r="20" spans="1:24" x14ac:dyDescent="0.45">
      <c r="A20" s="4">
        <v>45689</v>
      </c>
      <c r="B20" t="s">
        <v>26</v>
      </c>
      <c r="C20" t="s">
        <v>33</v>
      </c>
      <c r="D20" s="10">
        <v>2478</v>
      </c>
      <c r="E20" s="11">
        <v>149280</v>
      </c>
      <c r="F20" s="11">
        <v>985</v>
      </c>
      <c r="G20" s="11">
        <v>98</v>
      </c>
      <c r="H20" s="11">
        <v>49</v>
      </c>
      <c r="I20" s="11">
        <v>34</v>
      </c>
      <c r="J20">
        <v>119000</v>
      </c>
      <c r="K20" s="12">
        <v>71400</v>
      </c>
      <c r="L20" s="5">
        <f>D20/(E20/1000)</f>
        <v>16.59967845659164</v>
      </c>
      <c r="M20" s="6">
        <f>F20/E20</f>
        <v>6.5983386923901396E-3</v>
      </c>
      <c r="N20" s="5">
        <f>D20/F20</f>
        <v>2.5157360406091369</v>
      </c>
      <c r="O20" s="5">
        <f>D20/G20</f>
        <v>25.285714285714285</v>
      </c>
      <c r="P20" s="7">
        <f>H20/G20</f>
        <v>0.5</v>
      </c>
      <c r="Q20" s="7">
        <f>I20/H20</f>
        <v>0.69387755102040816</v>
      </c>
      <c r="R20" s="5">
        <f>D20/H20</f>
        <v>50.571428571428569</v>
      </c>
      <c r="S20" s="5">
        <f>D20/I20</f>
        <v>72.882352941176464</v>
      </c>
      <c r="T20" s="8">
        <f>IFERROR(D20/K20,0)</f>
        <v>3.4705882352941177E-2</v>
      </c>
      <c r="U20" s="9">
        <f>IFERROR((K20-D20)/D20,0)</f>
        <v>27.8135593220339</v>
      </c>
      <c r="V20" s="9">
        <f>IFERROR(K20/D20,0)</f>
        <v>28.8135593220339</v>
      </c>
      <c r="W20" s="9">
        <f>IFERROR(J20/D20,0)</f>
        <v>48.022598870056498</v>
      </c>
      <c r="X20" s="7">
        <f>Table1[[#This Row],[Revenue ($)]]/Table1[[#This Row],[Pipeline ($)]]</f>
        <v>0.6</v>
      </c>
    </row>
    <row r="21" spans="1:24" x14ac:dyDescent="0.45">
      <c r="A21" s="4">
        <v>45717</v>
      </c>
      <c r="B21" t="s">
        <v>26</v>
      </c>
      <c r="C21" t="s">
        <v>33</v>
      </c>
      <c r="D21" s="10">
        <v>3249</v>
      </c>
      <c r="E21" s="11">
        <v>289432</v>
      </c>
      <c r="F21" s="11">
        <v>1910</v>
      </c>
      <c r="G21" s="11">
        <v>190</v>
      </c>
      <c r="H21" s="11">
        <v>95</v>
      </c>
      <c r="I21" s="11">
        <v>67</v>
      </c>
      <c r="J21">
        <v>234500</v>
      </c>
      <c r="K21" s="12">
        <v>140700</v>
      </c>
      <c r="L21" s="5">
        <f>D21/(E21/1000)</f>
        <v>11.225434644406976</v>
      </c>
      <c r="M21" s="6">
        <f>F21/E21</f>
        <v>6.5991320932032391E-3</v>
      </c>
      <c r="N21" s="5">
        <f>D21/F21</f>
        <v>1.7010471204188482</v>
      </c>
      <c r="O21" s="5">
        <f>D21/G21</f>
        <v>17.100000000000001</v>
      </c>
      <c r="P21" s="7">
        <f>H21/G21</f>
        <v>0.5</v>
      </c>
      <c r="Q21" s="7">
        <f>I21/H21</f>
        <v>0.70526315789473681</v>
      </c>
      <c r="R21" s="5">
        <f>D21/H21</f>
        <v>34.200000000000003</v>
      </c>
      <c r="S21" s="5">
        <f>D21/I21</f>
        <v>48.492537313432834</v>
      </c>
      <c r="T21" s="8">
        <f>IFERROR(D21/K21,0)</f>
        <v>2.3091684434968018E-2</v>
      </c>
      <c r="U21" s="9">
        <f>IFERROR((K21-D21)/D21,0)</f>
        <v>42.305632502308406</v>
      </c>
      <c r="V21" s="9">
        <f>IFERROR(K21/D21,0)</f>
        <v>43.305632502308406</v>
      </c>
      <c r="W21" s="9">
        <f>IFERROR(J21/D21,0)</f>
        <v>72.176054170514007</v>
      </c>
      <c r="X21" s="7">
        <f>Table1[[#This Row],[Revenue ($)]]/Table1[[#This Row],[Pipeline ($)]]</f>
        <v>0.6</v>
      </c>
    </row>
  </sheetData>
  <pageMargins left="0.7" right="0.7" top="0.75" bottom="0.75" header="0.3" footer="0.3"/>
  <pageSetup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Cameron</dc:creator>
  <cp:lastModifiedBy>Andrew Cameron</cp:lastModifiedBy>
  <dcterms:created xsi:type="dcterms:W3CDTF">2026-06-10T22:42:23Z</dcterms:created>
  <dcterms:modified xsi:type="dcterms:W3CDTF">2026-06-10T22:53:33Z</dcterms:modified>
</cp:coreProperties>
</file>